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Des Moines\ISSUERS - SCHOOL DISTRICTS\Harris-Lake Park\2020 - 2025 Planning\2023 GO Bond Referendum\"/>
    </mc:Choice>
  </mc:AlternateContent>
  <xr:revisionPtr revIDLastSave="0" documentId="8_{73356EF7-5CEC-4C86-ADC1-2523D0E32EEA}" xr6:coauthVersionLast="47" xr6:coauthVersionMax="47" xr10:uidLastSave="{00000000-0000-0000-0000-000000000000}"/>
  <bookViews>
    <workbookView xWindow="25080" yWindow="-120" windowWidth="29040" windowHeight="15840" firstSheet="1" activeTab="1" xr2:uid="{00000000-000D-0000-FFFF-FFFF00000000}"/>
  </bookViews>
  <sheets>
    <sheet name="Rollback" sheetId="1" state="hidden" r:id="rId1"/>
    <sheet name="Calculator" sheetId="2" r:id="rId2"/>
  </sheets>
  <definedNames>
    <definedName name="Scenario">Rollback!$A$15:$A$20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F24" i="2" s="1"/>
  <c r="D15" i="2"/>
  <c r="D16" i="2" s="1"/>
  <c r="D6" i="2"/>
  <c r="D5" i="2"/>
  <c r="F29" i="2"/>
  <c r="D27" i="2"/>
  <c r="F27" i="2" s="1"/>
  <c r="F20" i="1" l="1"/>
  <c r="F19" i="1"/>
  <c r="F18" i="1"/>
  <c r="F16" i="1"/>
  <c r="F15" i="1"/>
  <c r="F17" i="1"/>
  <c r="F15" i="2"/>
  <c r="F14" i="2"/>
  <c r="F19" i="2"/>
  <c r="D9" i="2"/>
  <c r="D8" i="2"/>
  <c r="D10" i="2" l="1"/>
  <c r="J27" i="2" s="1"/>
  <c r="L27" i="2" s="1"/>
  <c r="F16" i="2"/>
  <c r="J15" i="2"/>
  <c r="L15" i="2" s="1"/>
  <c r="J16" i="2" l="1"/>
  <c r="L16" i="2" s="1"/>
  <c r="J29" i="2"/>
  <c r="L29" i="2" s="1"/>
  <c r="B6" i="1"/>
  <c r="B8" i="1" l="1"/>
  <c r="F20" i="2"/>
  <c r="J14" i="2"/>
  <c r="L14" i="2" l="1"/>
  <c r="J24" i="2"/>
  <c r="L24" i="2" s="1"/>
  <c r="J19" i="2"/>
  <c r="L19" i="2" s="1"/>
</calcChain>
</file>

<file path=xl/sharedStrings.xml><?xml version="1.0" encoding="utf-8"?>
<sst xmlns="http://schemas.openxmlformats.org/spreadsheetml/2006/main" count="87" uniqueCount="57">
  <si>
    <t xml:space="preserve">   Classification  </t>
  </si>
  <si>
    <t>Rollback Factor</t>
  </si>
  <si>
    <t>Tax Rate</t>
  </si>
  <si>
    <t>Enter Assessed Valuation of Home</t>
  </si>
  <si>
    <t>$ / $1000</t>
  </si>
  <si>
    <t>Scenario</t>
  </si>
  <si>
    <t>Increase</t>
  </si>
  <si>
    <t>Annual</t>
  </si>
  <si>
    <t>Monthly</t>
  </si>
  <si>
    <t>Taxable</t>
  </si>
  <si>
    <t>Valuation</t>
  </si>
  <si>
    <t>Assessed</t>
  </si>
  <si>
    <t>Homestead</t>
  </si>
  <si>
    <t>Credit</t>
  </si>
  <si>
    <t>Home*</t>
  </si>
  <si>
    <t>Agricultural Land**</t>
  </si>
  <si>
    <t>N/A</t>
  </si>
  <si>
    <t>*per Piper Sandler based on estimated interest rates (approximately 0.50% higher than current)</t>
  </si>
  <si>
    <t>**assumes 1/1/2023 valuation growth from 1/1/2022 at 50% of historical growth rate</t>
  </si>
  <si>
    <t>1/1/2023 Estimated</t>
  </si>
  <si>
    <t>Debt Only</t>
  </si>
  <si>
    <t>Estimated New Levy Rate:</t>
  </si>
  <si>
    <t>Estimated Property Tax Rate Increase:</t>
  </si>
  <si>
    <t>FY2024 Debt Levy Rate:</t>
  </si>
  <si>
    <t>Estimated FY2025 Debt Levy Rate:</t>
  </si>
  <si>
    <t>FY24 DS Levy</t>
  </si>
  <si>
    <t>FY25 DS Levy</t>
  </si>
  <si>
    <t>New Rate</t>
  </si>
  <si>
    <t>Old Rate</t>
  </si>
  <si>
    <t>Change</t>
  </si>
  <si>
    <t>Homestead Credit (65 older)</t>
  </si>
  <si>
    <t>Homestead Credit (under 65)</t>
  </si>
  <si>
    <t>FY25 vs. 25 Year Avg</t>
  </si>
  <si>
    <t>Estimated Comparison Levy Rate:</t>
  </si>
  <si>
    <t>Enter Assessed Valuation of Business</t>
  </si>
  <si>
    <t>Effective Rollback Rate</t>
  </si>
  <si>
    <t>Industrial (&gt;150K)</t>
  </si>
  <si>
    <t>Industrial (&lt;150K)</t>
  </si>
  <si>
    <t>Commercial (&lt;150K)</t>
  </si>
  <si>
    <t>Commercial (&gt;150K)</t>
  </si>
  <si>
    <t>Residential</t>
  </si>
  <si>
    <t>Agricultural</t>
  </si>
  <si>
    <t>Yes (under 65)</t>
  </si>
  <si>
    <t>Yes (65 older)</t>
  </si>
  <si>
    <t>No</t>
  </si>
  <si>
    <t>Enter Total Assessed/Productivity Value:</t>
  </si>
  <si>
    <t>Total Assessed/Productivity Value:</t>
  </si>
  <si>
    <t>HARRIS-LAKE PARK CSD | PROPERTY TAX IMPACT CALCULATOR</t>
  </si>
  <si>
    <t>Enter Acres</t>
  </si>
  <si>
    <t>Dickinson Co Avg Assessed per Acre:</t>
  </si>
  <si>
    <t>Oceola Co Avg Assessed per Acre:</t>
  </si>
  <si>
    <t>$18,600,000 GO Bond Referendum | Utilizing Estimated Rollback Rates for 1/1/2023 Valuations</t>
  </si>
  <si>
    <t>*select drop down above</t>
  </si>
  <si>
    <t>*Used in calculations below</t>
  </si>
  <si>
    <t>Commercial / Industrial</t>
  </si>
  <si>
    <t>Change valuation and acre information in Yellow/Tan Cells</t>
  </si>
  <si>
    <t>**1/1/2023 Assessed Valuation Average for Dickinson County = $1,965, Osceola County = $2,164. Averages may not reflect the actual tax impact for individual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</si>
</sst>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0%"/>
    <numFmt numFmtId="167" formatCode="_(&quot;$&quot;* #,##0_);_(&quot;$&quot;* \(#,##0\);_(&quot;$&quot;* &quot;-&quot;??_);_(@_)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rgb="FF93C47D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rgb="FF93C47D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rgb="FF93C47D"/>
      </patternFill>
    </fill>
    <fill>
      <patternFill patternType="solid">
        <fgColor theme="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3" fillId="0" borderId="1" xfId="0" applyFont="1" applyBorder="1" applyAlignment="1"/>
    <xf numFmtId="0" fontId="14" fillId="0" borderId="0" xfId="0" applyFont="1" applyAlignment="1"/>
    <xf numFmtId="0" fontId="13" fillId="0" borderId="7" xfId="0" applyFont="1" applyBorder="1" applyAlignment="1">
      <alignment horizontal="left"/>
    </xf>
    <xf numFmtId="0" fontId="13" fillId="0" borderId="7" xfId="0" applyFont="1" applyBorder="1" applyAlignment="1"/>
    <xf numFmtId="0" fontId="13" fillId="0" borderId="0" xfId="0" applyFont="1" applyFill="1" applyBorder="1" applyAlignment="1"/>
    <xf numFmtId="167" fontId="14" fillId="0" borderId="0" xfId="1" applyNumberFormat="1" applyFont="1" applyAlignment="1"/>
    <xf numFmtId="0" fontId="14" fillId="0" borderId="0" xfId="0" applyFont="1" applyAlignment="1">
      <alignment horizontal="left"/>
    </xf>
    <xf numFmtId="44" fontId="14" fillId="0" borderId="0" xfId="1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3" fillId="0" borderId="0" xfId="0" applyFont="1" applyAlignment="1" applyProtection="1"/>
    <xf numFmtId="0" fontId="3" fillId="0" borderId="0" xfId="0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 applyFill="1" applyAlignment="1" applyProtection="1">
      <alignment horizontal="center"/>
    </xf>
    <xf numFmtId="165" fontId="7" fillId="8" borderId="8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4" fontId="10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/>
    <xf numFmtId="165" fontId="2" fillId="5" borderId="9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164" fontId="11" fillId="0" borderId="8" xfId="0" applyNumberFormat="1" applyFont="1" applyBorder="1" applyAlignment="1" applyProtection="1"/>
    <xf numFmtId="0" fontId="7" fillId="10" borderId="8" xfId="0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5" fontId="8" fillId="2" borderId="4" xfId="0" applyNumberFormat="1" applyFont="1" applyFill="1" applyBorder="1" applyAlignment="1" applyProtection="1">
      <alignment horizontal="center"/>
    </xf>
    <xf numFmtId="164" fontId="7" fillId="0" borderId="4" xfId="0" applyNumberFormat="1" applyFont="1" applyFill="1" applyBorder="1" applyAlignment="1" applyProtection="1">
      <alignment horizontal="right"/>
    </xf>
    <xf numFmtId="10" fontId="11" fillId="0" borderId="8" xfId="2" applyNumberFormat="1" applyFont="1" applyBorder="1" applyAlignment="1" applyProtection="1"/>
    <xf numFmtId="0" fontId="1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/>
    <xf numFmtId="0" fontId="6" fillId="11" borderId="15" xfId="0" applyFont="1" applyFill="1" applyBorder="1" applyAlignment="1" applyProtection="1"/>
    <xf numFmtId="0" fontId="3" fillId="11" borderId="16" xfId="0" applyFont="1" applyFill="1" applyBorder="1" applyAlignment="1" applyProtection="1"/>
    <xf numFmtId="0" fontId="3" fillId="11" borderId="17" xfId="0" applyFont="1" applyFill="1" applyBorder="1" applyAlignment="1" applyProtection="1"/>
    <xf numFmtId="166" fontId="15" fillId="0" borderId="5" xfId="2" applyNumberFormat="1" applyFont="1" applyBorder="1" applyAlignment="1">
      <alignment horizontal="center"/>
    </xf>
    <xf numFmtId="166" fontId="15" fillId="0" borderId="6" xfId="2" applyNumberFormat="1" applyFont="1" applyBorder="1"/>
    <xf numFmtId="166" fontId="13" fillId="0" borderId="5" xfId="2" applyNumberFormat="1" applyFont="1" applyBorder="1" applyAlignment="1">
      <alignment horizontal="center"/>
    </xf>
    <xf numFmtId="166" fontId="13" fillId="0" borderId="6" xfId="2" applyNumberFormat="1" applyFont="1" applyBorder="1"/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/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/>
    <xf numFmtId="0" fontId="6" fillId="0" borderId="9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/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6" fillId="0" borderId="0" xfId="0" applyFont="1" applyFill="1" applyAlignment="1" applyProtection="1"/>
    <xf numFmtId="0" fontId="17" fillId="9" borderId="0" xfId="0" applyFont="1" applyFill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 applyProtection="1">
      <alignment horizontal="center"/>
      <protection locked="0"/>
    </xf>
    <xf numFmtId="0" fontId="2" fillId="7" borderId="14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 vertical="center"/>
    </xf>
    <xf numFmtId="164" fontId="7" fillId="11" borderId="4" xfId="0" applyNumberFormat="1" applyFont="1" applyFill="1" applyBorder="1" applyAlignment="1" applyProtection="1">
      <alignment horizontal="right"/>
      <protection locked="0"/>
    </xf>
    <xf numFmtId="43" fontId="7" fillId="11" borderId="4" xfId="3" applyFont="1" applyFill="1" applyBorder="1" applyAlignment="1" applyProtection="1">
      <alignment horizontal="right"/>
      <protection locked="0"/>
    </xf>
    <xf numFmtId="164" fontId="7" fillId="10" borderId="4" xfId="0" applyNumberFormat="1" applyFont="1" applyFill="1" applyBorder="1" applyAlignment="1" applyProtection="1">
      <alignment horizontal="right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113019</xdr:colOff>
      <xdr:row>2</xdr:row>
      <xdr:rowOff>79591</xdr:rowOff>
    </xdr:from>
    <xdr:to>
      <xdr:col>11</xdr:col>
      <xdr:colOff>914399</xdr:colOff>
      <xdr:row>9</xdr:row>
      <xdr:rowOff>148738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C249FD-6305-4FCF-97B2-9192FA10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61569" y="317716"/>
          <a:ext cx="2030105" cy="125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3"/>
  <sheetViews>
    <sheetView showGridLines="0" workbookViewId="0">
      <selection activeCell="E15" sqref="E15"/>
    </sheetView>
  </sheetViews>
  <sheetFormatPr defaultColWidth="14.42578125" defaultRowHeight="15.75" customHeight="1" x14ac:dyDescent="0.25"/>
  <cols>
    <col min="1" max="1" width="32" style="2" customWidth="1"/>
    <col min="2" max="16384" width="14.42578125" style="2"/>
  </cols>
  <sheetData>
    <row r="1" spans="1:6" ht="15.75" customHeight="1" x14ac:dyDescent="0.25">
      <c r="A1" s="1" t="s">
        <v>0</v>
      </c>
      <c r="B1" s="39" t="s">
        <v>1</v>
      </c>
      <c r="C1" s="40"/>
    </row>
    <row r="2" spans="1:6" ht="15.75" customHeight="1" x14ac:dyDescent="0.25">
      <c r="B2" s="37" t="s">
        <v>19</v>
      </c>
      <c r="C2" s="38"/>
    </row>
    <row r="3" spans="1:6" ht="15.75" customHeight="1" x14ac:dyDescent="0.25">
      <c r="A3" s="3" t="s">
        <v>41</v>
      </c>
      <c r="B3" s="35">
        <v>0.71</v>
      </c>
      <c r="C3" s="36"/>
    </row>
    <row r="4" spans="1:6" ht="15.75" customHeight="1" x14ac:dyDescent="0.25">
      <c r="A4" s="4" t="s">
        <v>40</v>
      </c>
      <c r="B4" s="35">
        <v>0.48949999999999999</v>
      </c>
      <c r="C4" s="36"/>
    </row>
    <row r="5" spans="1:6" ht="15.75" customHeight="1" x14ac:dyDescent="0.25">
      <c r="A5" s="4" t="s">
        <v>39</v>
      </c>
      <c r="B5" s="35">
        <v>0.9</v>
      </c>
      <c r="C5" s="36"/>
    </row>
    <row r="6" spans="1:6" ht="15.75" customHeight="1" x14ac:dyDescent="0.25">
      <c r="A6" s="4" t="s">
        <v>38</v>
      </c>
      <c r="B6" s="33">
        <f>B4</f>
        <v>0.48949999999999999</v>
      </c>
      <c r="C6" s="34"/>
    </row>
    <row r="7" spans="1:6" ht="15.75" customHeight="1" x14ac:dyDescent="0.25">
      <c r="A7" s="4" t="s">
        <v>36</v>
      </c>
      <c r="B7" s="35">
        <v>0.9</v>
      </c>
      <c r="C7" s="36"/>
    </row>
    <row r="8" spans="1:6" ht="15.75" customHeight="1" x14ac:dyDescent="0.25">
      <c r="A8" s="4" t="s">
        <v>37</v>
      </c>
      <c r="B8" s="33">
        <f>B6</f>
        <v>0.48949999999999999</v>
      </c>
      <c r="C8" s="34"/>
    </row>
    <row r="10" spans="1:6" ht="15.75" customHeight="1" x14ac:dyDescent="0.25">
      <c r="A10" s="5" t="s">
        <v>31</v>
      </c>
      <c r="B10" s="2" t="s">
        <v>42</v>
      </c>
      <c r="C10" s="6">
        <v>4850</v>
      </c>
    </row>
    <row r="11" spans="1:6" ht="15.75" customHeight="1" x14ac:dyDescent="0.25">
      <c r="A11" s="5" t="s">
        <v>30</v>
      </c>
      <c r="B11" s="2" t="s">
        <v>43</v>
      </c>
      <c r="C11" s="6">
        <v>8100</v>
      </c>
    </row>
    <row r="12" spans="1:6" ht="15.75" customHeight="1" x14ac:dyDescent="0.25">
      <c r="B12" s="2" t="s">
        <v>44</v>
      </c>
      <c r="C12" s="6">
        <v>0</v>
      </c>
    </row>
    <row r="14" spans="1:6" ht="15.75" customHeight="1" x14ac:dyDescent="0.25">
      <c r="A14" s="9" t="s">
        <v>5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</row>
    <row r="15" spans="1:6" ht="15.75" customHeight="1" x14ac:dyDescent="0.25">
      <c r="A15" s="7" t="s">
        <v>20</v>
      </c>
      <c r="B15" s="8">
        <v>0</v>
      </c>
      <c r="C15" s="8">
        <v>4.05</v>
      </c>
      <c r="D15" s="8">
        <v>12.59</v>
      </c>
      <c r="E15" s="8">
        <v>8.5399999999999991</v>
      </c>
      <c r="F15" s="8">
        <f t="shared" ref="F15:F16" si="0">IFERROR(D15-E15,"N/A")</f>
        <v>4.0500000000000007</v>
      </c>
    </row>
    <row r="16" spans="1:6" ht="15.75" customHeight="1" x14ac:dyDescent="0.25">
      <c r="A16" s="7" t="s">
        <v>32</v>
      </c>
      <c r="B16" s="8">
        <v>0</v>
      </c>
      <c r="C16" s="8">
        <v>4.05</v>
      </c>
      <c r="D16" s="8">
        <v>12.59</v>
      </c>
      <c r="E16" s="8">
        <v>11.05</v>
      </c>
      <c r="F16" s="8">
        <f t="shared" si="0"/>
        <v>1.5399999999999991</v>
      </c>
    </row>
    <row r="17" spans="1:6" ht="15.75" customHeight="1" x14ac:dyDescent="0.25">
      <c r="A17" s="7" t="s">
        <v>16</v>
      </c>
      <c r="B17" s="8" t="s">
        <v>16</v>
      </c>
      <c r="C17" s="8" t="s">
        <v>16</v>
      </c>
      <c r="D17" s="8" t="s">
        <v>16</v>
      </c>
      <c r="E17" s="8" t="s">
        <v>16</v>
      </c>
      <c r="F17" s="8" t="str">
        <f>IFERROR(D17-E17,"N/A")</f>
        <v>N/A</v>
      </c>
    </row>
    <row r="18" spans="1:6" ht="15.75" customHeight="1" x14ac:dyDescent="0.25">
      <c r="A18" s="7" t="s">
        <v>16</v>
      </c>
      <c r="B18" s="8" t="s">
        <v>16</v>
      </c>
      <c r="C18" s="8" t="s">
        <v>16</v>
      </c>
      <c r="D18" s="8" t="s">
        <v>16</v>
      </c>
      <c r="E18" s="8" t="s">
        <v>16</v>
      </c>
      <c r="F18" s="8" t="str">
        <f t="shared" ref="F18:F20" si="1">IFERROR(D18-E18,"N/A")</f>
        <v>N/A</v>
      </c>
    </row>
    <row r="19" spans="1:6" ht="15.75" customHeight="1" x14ac:dyDescent="0.25">
      <c r="A19" s="7" t="s">
        <v>16</v>
      </c>
      <c r="B19" s="8" t="s">
        <v>16</v>
      </c>
      <c r="C19" s="8" t="s">
        <v>16</v>
      </c>
      <c r="D19" s="8" t="s">
        <v>16</v>
      </c>
      <c r="E19" s="8" t="s">
        <v>16</v>
      </c>
      <c r="F19" s="8" t="str">
        <f t="shared" si="1"/>
        <v>N/A</v>
      </c>
    </row>
    <row r="20" spans="1:6" ht="15.75" customHeight="1" x14ac:dyDescent="0.25">
      <c r="A20" s="7" t="s">
        <v>16</v>
      </c>
      <c r="B20" s="8" t="s">
        <v>16</v>
      </c>
      <c r="C20" s="8" t="s">
        <v>16</v>
      </c>
      <c r="D20" s="8" t="s">
        <v>16</v>
      </c>
      <c r="E20" s="8" t="s">
        <v>16</v>
      </c>
      <c r="F20" s="8" t="str">
        <f t="shared" si="1"/>
        <v>N/A</v>
      </c>
    </row>
    <row r="22" spans="1:6" ht="15.75" customHeight="1" x14ac:dyDescent="0.25">
      <c r="A22" s="2" t="s">
        <v>17</v>
      </c>
    </row>
    <row r="23" spans="1:6" ht="15.75" customHeight="1" x14ac:dyDescent="0.25">
      <c r="A23" s="2" t="s">
        <v>18</v>
      </c>
    </row>
  </sheetData>
  <mergeCells count="8">
    <mergeCell ref="B8:C8"/>
    <mergeCell ref="B7:C7"/>
    <mergeCell ref="B2:C2"/>
    <mergeCell ref="B1:C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33"/>
  <sheetViews>
    <sheetView showGridLines="0" tabSelected="1" zoomScaleNormal="100" workbookViewId="0">
      <selection sqref="A1:M1"/>
    </sheetView>
  </sheetViews>
  <sheetFormatPr defaultColWidth="14.42578125" defaultRowHeight="15.75" customHeight="1" x14ac:dyDescent="0.2"/>
  <cols>
    <col min="1" max="3" width="17.140625" style="10" customWidth="1"/>
    <col min="4" max="4" width="15.7109375" style="10" customWidth="1"/>
    <col min="5" max="5" width="2.7109375" style="10" customWidth="1"/>
    <col min="6" max="6" width="15.7109375" style="10" customWidth="1"/>
    <col min="7" max="7" width="2.7109375" style="10" customWidth="1"/>
    <col min="8" max="8" width="20.7109375" style="10" customWidth="1"/>
    <col min="9" max="9" width="2.7109375" style="10" customWidth="1"/>
    <col min="10" max="10" width="15.7109375" style="10" customWidth="1"/>
    <col min="11" max="11" width="2.7109375" style="10" customWidth="1"/>
    <col min="12" max="12" width="15.7109375" style="10" customWidth="1"/>
    <col min="13" max="13" width="2.7109375" style="10" customWidth="1"/>
    <col min="14" max="16384" width="14.42578125" style="10"/>
  </cols>
  <sheetData>
    <row r="1" spans="1:15" ht="18.75" x14ac:dyDescent="0.2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x14ac:dyDescent="0.2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5" ht="8.1" customHeight="1" x14ac:dyDescent="0.2">
      <c r="A3" s="11"/>
      <c r="B3" s="11"/>
      <c r="C3" s="11"/>
      <c r="F3" s="11"/>
      <c r="H3" s="11"/>
      <c r="J3" s="11"/>
      <c r="L3" s="11"/>
    </row>
    <row r="4" spans="1:15" ht="15.75" customHeight="1" x14ac:dyDescent="0.3">
      <c r="A4" s="12" t="s">
        <v>2</v>
      </c>
      <c r="B4" s="11"/>
      <c r="C4" s="11"/>
      <c r="D4" s="13" t="s">
        <v>4</v>
      </c>
      <c r="E4" s="13"/>
      <c r="F4" s="50" t="s">
        <v>5</v>
      </c>
      <c r="G4" s="51"/>
      <c r="H4" s="52"/>
      <c r="I4" s="13"/>
      <c r="K4" s="13"/>
      <c r="L4" s="13"/>
      <c r="M4" s="13"/>
    </row>
    <row r="5" spans="1:15" ht="15.75" customHeight="1" x14ac:dyDescent="0.3">
      <c r="A5" s="43" t="s">
        <v>23</v>
      </c>
      <c r="B5" s="44"/>
      <c r="C5" s="44"/>
      <c r="D5" s="14">
        <f>VLOOKUP($F$5,Rollback!$A$15:$F$20,2,FALSE)</f>
        <v>0</v>
      </c>
      <c r="E5" s="15"/>
      <c r="F5" s="47" t="s">
        <v>20</v>
      </c>
      <c r="G5" s="48"/>
      <c r="H5" s="49"/>
      <c r="I5" s="15"/>
      <c r="K5" s="15"/>
      <c r="L5" s="13"/>
      <c r="M5" s="15"/>
    </row>
    <row r="6" spans="1:15" ht="15.75" customHeight="1" x14ac:dyDescent="0.3">
      <c r="A6" s="43" t="s">
        <v>24</v>
      </c>
      <c r="B6" s="44"/>
      <c r="C6" s="44"/>
      <c r="D6" s="14">
        <f>VLOOKUP($F$5,Rollback!$A$15:$F$20,3,FALSE)</f>
        <v>4.05</v>
      </c>
      <c r="E6" s="15"/>
      <c r="F6" s="11" t="s">
        <v>52</v>
      </c>
      <c r="G6" s="16"/>
      <c r="H6" s="16"/>
      <c r="I6" s="15"/>
      <c r="K6" s="15"/>
      <c r="L6" s="13"/>
      <c r="M6" s="15"/>
    </row>
    <row r="7" spans="1:15" ht="8.1" customHeight="1" x14ac:dyDescent="0.3">
      <c r="A7" s="16"/>
      <c r="B7" s="16"/>
      <c r="C7" s="16"/>
      <c r="D7" s="16"/>
      <c r="E7" s="16"/>
      <c r="F7" s="16"/>
      <c r="G7" s="16"/>
      <c r="H7" s="16"/>
      <c r="I7" s="15"/>
      <c r="K7" s="15"/>
      <c r="L7" s="13"/>
      <c r="M7" s="15"/>
    </row>
    <row r="8" spans="1:15" ht="15.75" customHeight="1" x14ac:dyDescent="0.3">
      <c r="A8" s="43" t="s">
        <v>21</v>
      </c>
      <c r="B8" s="44"/>
      <c r="C8" s="44"/>
      <c r="D8" s="14">
        <f>VLOOKUP($F$5,Rollback!$A$15:$F$20,4,FALSE)</f>
        <v>12.59</v>
      </c>
      <c r="E8" s="17"/>
      <c r="G8" s="17"/>
      <c r="H8" s="11"/>
      <c r="I8" s="17"/>
      <c r="J8" s="13"/>
      <c r="K8" s="17"/>
      <c r="L8" s="13"/>
      <c r="M8" s="17"/>
      <c r="O8" s="18"/>
    </row>
    <row r="9" spans="1:15" ht="15.75" customHeight="1" x14ac:dyDescent="0.3">
      <c r="A9" s="16" t="s">
        <v>33</v>
      </c>
      <c r="B9" s="11"/>
      <c r="C9" s="11"/>
      <c r="D9" s="14">
        <f>VLOOKUP($F$5,Rollback!$A$15:$F$20,5,FALSE)</f>
        <v>8.5399999999999991</v>
      </c>
      <c r="E9" s="17"/>
      <c r="F9" s="11"/>
      <c r="G9" s="17"/>
      <c r="H9" s="11"/>
      <c r="I9" s="17"/>
      <c r="J9" s="13"/>
      <c r="K9" s="17"/>
      <c r="L9" s="13"/>
      <c r="M9" s="17"/>
    </row>
    <row r="10" spans="1:15" ht="15.75" customHeight="1" x14ac:dyDescent="0.3">
      <c r="A10" s="41" t="s">
        <v>22</v>
      </c>
      <c r="B10" s="42"/>
      <c r="C10" s="42"/>
      <c r="D10" s="19">
        <f>D8-D9</f>
        <v>4.0500000000000007</v>
      </c>
      <c r="E10" s="11"/>
      <c r="F10" s="11" t="s">
        <v>53</v>
      </c>
      <c r="G10" s="11"/>
      <c r="H10" s="11"/>
      <c r="I10" s="11"/>
      <c r="J10" s="11"/>
      <c r="K10" s="11"/>
      <c r="L10" s="11"/>
      <c r="M10" s="11"/>
    </row>
    <row r="11" spans="1:15" ht="8.1" customHeight="1" x14ac:dyDescent="0.3">
      <c r="A11" s="11"/>
      <c r="B11" s="11"/>
      <c r="C11" s="11"/>
      <c r="E11" s="11"/>
      <c r="F11" s="13"/>
      <c r="G11" s="11"/>
      <c r="H11" s="13"/>
      <c r="I11" s="11"/>
      <c r="J11" s="13"/>
      <c r="K11" s="11"/>
      <c r="L11" s="13"/>
      <c r="M11" s="11"/>
    </row>
    <row r="12" spans="1:15" ht="15.75" customHeight="1" x14ac:dyDescent="0.3">
      <c r="A12" s="11"/>
      <c r="B12" s="11"/>
      <c r="C12" s="11"/>
      <c r="D12" s="13" t="s">
        <v>11</v>
      </c>
      <c r="E12" s="11"/>
      <c r="F12" s="13" t="s">
        <v>9</v>
      </c>
      <c r="G12" s="11"/>
      <c r="H12" s="13" t="s">
        <v>12</v>
      </c>
      <c r="I12" s="11"/>
      <c r="J12" s="13" t="s">
        <v>7</v>
      </c>
      <c r="K12" s="11"/>
      <c r="L12" s="13" t="s">
        <v>8</v>
      </c>
      <c r="M12" s="11"/>
    </row>
    <row r="13" spans="1:15" ht="15.75" customHeight="1" x14ac:dyDescent="0.3">
      <c r="A13" s="12" t="s">
        <v>14</v>
      </c>
      <c r="B13" s="11"/>
      <c r="C13" s="11"/>
      <c r="D13" s="13" t="s">
        <v>10</v>
      </c>
      <c r="E13" s="11"/>
      <c r="F13" s="13" t="s">
        <v>10</v>
      </c>
      <c r="G13" s="11"/>
      <c r="H13" s="13" t="s">
        <v>13</v>
      </c>
      <c r="I13" s="11"/>
      <c r="J13" s="13" t="s">
        <v>6</v>
      </c>
      <c r="K13" s="11"/>
      <c r="L13" s="13" t="s">
        <v>6</v>
      </c>
      <c r="M13" s="11"/>
    </row>
    <row r="14" spans="1:15" ht="15.75" customHeight="1" x14ac:dyDescent="0.3">
      <c r="A14" s="20" t="s">
        <v>3</v>
      </c>
      <c r="B14" s="20"/>
      <c r="C14" s="21"/>
      <c r="D14" s="54">
        <v>100000</v>
      </c>
      <c r="F14" s="22">
        <f>D14*Rollback!$B$4</f>
        <v>48950</v>
      </c>
      <c r="H14" s="23" t="s">
        <v>42</v>
      </c>
      <c r="J14" s="24">
        <f>IF(H14="Yes (under 65)",(F14-Rollback!$C$10)/1000*D10,IF(H14="Yes (65 older)",(F14-Rollback!$C$11)/1000*$D$10,F14/1000*$D$10))</f>
        <v>178.60500000000005</v>
      </c>
      <c r="L14" s="25">
        <f>J14/12</f>
        <v>14.883750000000004</v>
      </c>
    </row>
    <row r="15" spans="1:15" ht="15.75" customHeight="1" x14ac:dyDescent="0.3">
      <c r="A15" s="20" t="s">
        <v>3</v>
      </c>
      <c r="B15" s="20"/>
      <c r="C15" s="21"/>
      <c r="D15" s="26">
        <f>D14</f>
        <v>100000</v>
      </c>
      <c r="F15" s="22">
        <f>D15*Rollback!$B$4</f>
        <v>48950</v>
      </c>
      <c r="H15" s="23" t="s">
        <v>43</v>
      </c>
      <c r="J15" s="24">
        <f>IF(H15="Yes (under 65)",(F15-Rollback!$C$10)/1000*D11,IF(H15="Yes (65 older)",(F15-Rollback!$C$11)/1000*$D$10,F15/1000*$D$10))</f>
        <v>165.44250000000002</v>
      </c>
      <c r="L15" s="25">
        <f>J15/12</f>
        <v>13.786875000000002</v>
      </c>
    </row>
    <row r="16" spans="1:15" ht="15.75" customHeight="1" x14ac:dyDescent="0.3">
      <c r="A16" s="20" t="s">
        <v>3</v>
      </c>
      <c r="B16" s="20"/>
      <c r="C16" s="21"/>
      <c r="D16" s="26">
        <f>D15</f>
        <v>100000</v>
      </c>
      <c r="F16" s="22">
        <f>D16*Rollback!$B$4</f>
        <v>48950</v>
      </c>
      <c r="H16" s="23" t="s">
        <v>44</v>
      </c>
      <c r="J16" s="24">
        <f>IF(H16="Yes (under 65)",(F16-Rollback!$C$10)/1000*D12,IF(H16="Yes (65 older)",(F16-Rollback!$C$11)/1000*$D$10,F16/1000*$D$10))</f>
        <v>198.24750000000006</v>
      </c>
      <c r="L16" s="25">
        <f>J16/12</f>
        <v>16.520625000000006</v>
      </c>
    </row>
    <row r="17" spans="1:13" ht="8.1" customHeight="1" x14ac:dyDescent="0.2">
      <c r="A17" s="11"/>
      <c r="B17" s="11"/>
      <c r="C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5.75" customHeight="1" x14ac:dyDescent="0.3">
      <c r="A18" s="12" t="s">
        <v>54</v>
      </c>
      <c r="B18" s="11"/>
      <c r="C18" s="11"/>
      <c r="E18" s="11"/>
      <c r="F18" s="11"/>
      <c r="G18" s="11"/>
      <c r="H18" s="11"/>
      <c r="I18" s="11"/>
      <c r="J18" s="13"/>
      <c r="K18" s="11"/>
      <c r="L18" s="13"/>
      <c r="M18" s="11"/>
    </row>
    <row r="19" spans="1:13" ht="15.75" customHeight="1" x14ac:dyDescent="0.3">
      <c r="A19" s="45" t="s">
        <v>34</v>
      </c>
      <c r="B19" s="44"/>
      <c r="C19" s="44"/>
      <c r="D19" s="54">
        <v>1000000</v>
      </c>
      <c r="F19" s="22">
        <f>IF(D19&gt;150000,(150000*Rollback!$B$6)+((D19-150000)*Rollback!$B$5),Calculator!D19*Rollback!$B$6)</f>
        <v>838425</v>
      </c>
      <c r="J19" s="25">
        <f>$F19/1000*$D$10</f>
        <v>3395.6212500000006</v>
      </c>
      <c r="L19" s="25">
        <f>J19/12</f>
        <v>282.96843750000005</v>
      </c>
    </row>
    <row r="20" spans="1:13" ht="15.75" customHeight="1" x14ac:dyDescent="0.3">
      <c r="A20" s="45" t="s">
        <v>35</v>
      </c>
      <c r="B20" s="44"/>
      <c r="C20" s="44"/>
      <c r="F20" s="27">
        <f>F19/D19</f>
        <v>0.83842499999999998</v>
      </c>
    </row>
    <row r="21" spans="1:13" ht="8.1" customHeight="1" x14ac:dyDescent="0.2">
      <c r="A21" s="11"/>
      <c r="B21" s="11"/>
      <c r="C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.75" customHeight="1" x14ac:dyDescent="0.3">
      <c r="A22" s="12" t="s">
        <v>15</v>
      </c>
      <c r="B22" s="11"/>
      <c r="C22" s="11"/>
      <c r="E22" s="11"/>
      <c r="F22" s="11"/>
      <c r="G22" s="11"/>
      <c r="H22" s="11"/>
      <c r="I22" s="11"/>
      <c r="J22" s="13"/>
      <c r="K22" s="11"/>
      <c r="L22" s="13"/>
      <c r="M22" s="11"/>
    </row>
    <row r="23" spans="1:13" ht="15.75" customHeight="1" x14ac:dyDescent="0.3">
      <c r="A23" s="20" t="s">
        <v>49</v>
      </c>
      <c r="D23" s="56">
        <v>1965</v>
      </c>
      <c r="F23" s="55">
        <v>1</v>
      </c>
      <c r="G23" s="28" t="s">
        <v>48</v>
      </c>
      <c r="H23" s="11"/>
      <c r="I23" s="11"/>
      <c r="J23" s="13"/>
      <c r="K23" s="11"/>
      <c r="L23" s="13"/>
      <c r="M23" s="11"/>
    </row>
    <row r="24" spans="1:13" ht="15.75" customHeight="1" x14ac:dyDescent="0.3">
      <c r="A24" s="20" t="s">
        <v>46</v>
      </c>
      <c r="B24" s="11"/>
      <c r="C24" s="11"/>
      <c r="D24" s="26">
        <f>F23*D23</f>
        <v>1965</v>
      </c>
      <c r="F24" s="22">
        <f>D24*Rollback!$B$3</f>
        <v>1395.1499999999999</v>
      </c>
      <c r="J24" s="25">
        <f>$F24/1000*$D$10</f>
        <v>5.6503575000000001</v>
      </c>
      <c r="L24" s="25">
        <f>J24/12</f>
        <v>0.47086312499999999</v>
      </c>
    </row>
    <row r="25" spans="1:13" ht="8.1" customHeight="1" x14ac:dyDescent="0.2">
      <c r="A25" s="11"/>
      <c r="B25" s="11"/>
      <c r="C25" s="11"/>
    </row>
    <row r="26" spans="1:13" ht="15.75" customHeight="1" x14ac:dyDescent="0.3">
      <c r="A26" s="20" t="s">
        <v>50</v>
      </c>
      <c r="C26" s="11"/>
      <c r="D26" s="56">
        <v>2164</v>
      </c>
      <c r="F26" s="55">
        <v>1</v>
      </c>
      <c r="G26" s="28" t="s">
        <v>48</v>
      </c>
      <c r="H26" s="11"/>
      <c r="I26" s="11"/>
      <c r="J26" s="13"/>
      <c r="K26" s="11"/>
      <c r="L26" s="13"/>
      <c r="M26" s="11"/>
    </row>
    <row r="27" spans="1:13" ht="15.75" customHeight="1" x14ac:dyDescent="0.3">
      <c r="A27" s="20" t="s">
        <v>46</v>
      </c>
      <c r="B27" s="11"/>
      <c r="C27" s="11"/>
      <c r="D27" s="26">
        <f>D26*F26</f>
        <v>2164</v>
      </c>
      <c r="F27" s="22">
        <f>D27*Rollback!$B$3</f>
        <v>1536.4399999999998</v>
      </c>
      <c r="J27" s="25">
        <f>$F27/1000*$D$10</f>
        <v>6.2225820000000001</v>
      </c>
      <c r="L27" s="25">
        <f>J27/12</f>
        <v>0.51854849999999997</v>
      </c>
    </row>
    <row r="28" spans="1:13" ht="8.1" customHeight="1" x14ac:dyDescent="0.2">
      <c r="A28" s="11"/>
      <c r="B28" s="11"/>
      <c r="C28" s="11"/>
    </row>
    <row r="29" spans="1:13" ht="15.75" customHeight="1" x14ac:dyDescent="0.3">
      <c r="A29" s="20" t="s">
        <v>45</v>
      </c>
      <c r="B29" s="11"/>
      <c r="C29" s="11"/>
      <c r="D29" s="54">
        <v>100000</v>
      </c>
      <c r="F29" s="22">
        <f>D29*Rollback!$B$3</f>
        <v>71000</v>
      </c>
      <c r="J29" s="25">
        <f>$F29/1000*$D$10</f>
        <v>287.55000000000007</v>
      </c>
      <c r="L29" s="25">
        <f>J29/12</f>
        <v>23.962500000000006</v>
      </c>
    </row>
    <row r="30" spans="1:13" ht="8.1" customHeight="1" x14ac:dyDescent="0.2">
      <c r="A30" s="11"/>
      <c r="B30" s="11"/>
      <c r="C30" s="11"/>
    </row>
    <row r="31" spans="1:13" ht="15.75" customHeight="1" x14ac:dyDescent="0.2">
      <c r="A31" s="29" t="s">
        <v>56</v>
      </c>
      <c r="B31" s="11"/>
      <c r="C31" s="11"/>
    </row>
    <row r="32" spans="1:13" ht="15.75" customHeight="1" x14ac:dyDescent="0.2">
      <c r="A32" s="29"/>
      <c r="B32" s="11"/>
      <c r="C32" s="11"/>
    </row>
    <row r="33" spans="1:4" ht="15.75" customHeight="1" x14ac:dyDescent="0.3">
      <c r="A33" s="30" t="s">
        <v>55</v>
      </c>
      <c r="B33" s="31"/>
      <c r="C33" s="31"/>
      <c r="D33" s="32"/>
    </row>
  </sheetData>
  <sheetProtection sheet="1" objects="1" scenarios="1"/>
  <mergeCells count="10">
    <mergeCell ref="A2:M2"/>
    <mergeCell ref="F5:H5"/>
    <mergeCell ref="F4:H4"/>
    <mergeCell ref="A1:M1"/>
    <mergeCell ref="A5:C5"/>
    <mergeCell ref="A10:C10"/>
    <mergeCell ref="A8:C8"/>
    <mergeCell ref="A6:C6"/>
    <mergeCell ref="A19:C19"/>
    <mergeCell ref="A20:C20"/>
  </mergeCells>
  <dataValidations count="3">
    <dataValidation type="decimal" allowBlank="1" showDropDown="1" showInputMessage="1" showErrorMessage="1" prompt="Enter a number between 0 and 500000000" sqref="D30:E30 D25:E25 G30 I30 K30 M30 I28 K28 M28 G28 D28:E28 I25 G25 M25 K25" xr:uid="{00000000-0002-0000-0100-000000000000}">
      <formula1>0</formula1>
      <formula2>500000000</formula2>
    </dataValidation>
    <dataValidation type="list" allowBlank="1" showInputMessage="1" showErrorMessage="1" sqref="F5" xr:uid="{00000000-0002-0000-0100-000001000000}">
      <formula1>Scenario</formula1>
    </dataValidation>
    <dataValidation type="list" allowBlank="1" showInputMessage="1" showErrorMessage="1" sqref="H14:H16" xr:uid="{00000000-0002-0000-0100-000002000000}">
      <formula1>"Yes (under 65), Yes (65 older), No"</formula1>
    </dataValidation>
  </dataValidations>
  <printOptions horizontalCentered="1"/>
  <pageMargins left="0.7" right="0.7" top="0.75" bottom="0.75" header="0" footer="0"/>
  <pageSetup scale="84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Rollback</vt:lpstr>
      <vt:lpstr>Calculator</vt:lpstr>
      <vt:lpstr>Scenario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Squires, Travis</dc:creator>
  <cp:lastModifiedBy>Pochop, Garrett</cp:lastModifiedBy>
  <cp:lastPrinted>2019-11-18T17:18:23Z</cp:lastPrinted>
  <dcterms:created xsi:type="dcterms:W3CDTF">2019-11-18T13:55:56Z</dcterms:created>
  <dcterms:modified xsi:type="dcterms:W3CDTF">2023-09-01T17:28:17Z</dcterms:modified>
</cp:coreProperties>
</file>